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<sst xmlns="http://schemas.openxmlformats.org/spreadsheetml/2006/main" count="66" uniqueCount="59">
  <si>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</si>
  <si>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</si>
  <si>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</si>
  <si>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</si>
  <si>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</si>
  <si>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</si>
  <si>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</si>
  <si>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</si>
  <si>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</si>
  <si>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</si>
  <si>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</si>
  <si>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</si>
  <si>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</si>
  <si>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</si>
  <si>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</si>
  <si>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</si>
  <si>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</si>
  <si>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</si>
  <si>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</si>
  <si>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</si>
  <si>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</si>
  <si>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</si>
  <si>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</si>
  <si>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</si>
  <si>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</si>
  <si>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</si>
  <si>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</si>
  <si>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</si>
  <si>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</si>
  <si>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</si>
  <si>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</si>
  <si>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</si>
  <si>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</si>
  <si>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</si>
  <si>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</si>
  <si>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</si>
  <si>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</si>
  <si>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FISKERTON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</si>
  <si>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LINCOLNSHIRE</t>
    </r>
  </si>
  <si>
    <t>2019/20</t>
  </si>
  <si>
    <t>2020/21</t>
  </si>
  <si>
    <t>Please see attached Reserves Tab for figures and explanation</t>
  </si>
  <si>
    <t>History and Archaeology Group</t>
  </si>
  <si>
    <t>Neighbourhood Plan</t>
  </si>
  <si>
    <t>Lark Energy Community Fund</t>
  </si>
  <si>
    <t>Transparency Grant</t>
  </si>
  <si>
    <t>Woodland Trust Fund</t>
  </si>
  <si>
    <t>Additional Bus Shelters Scheme</t>
  </si>
  <si>
    <t>Election Costs</t>
  </si>
  <si>
    <t>Emergency/Crisis Fund</t>
  </si>
  <si>
    <t>Village Hall Extension/Renovation Fund</t>
  </si>
  <si>
    <t>Village Gateway Scheme</t>
  </si>
  <si>
    <t>Flood Alleviation Scheme</t>
  </si>
  <si>
    <t>Development of Recreation Land Scheme</t>
  </si>
  <si>
    <t>It is Fiskerton Parish Council's agreed practice to depreciate the value of assets each year by 15% – hence the entry in box 9 showing a reduction of £7794. The asset register, which details the effect the annual depreciation has had on each asset’s value, is annually presented to the Council for formal acceptance and approval.</t>
  </si>
  <si>
    <t>One off payments as follows in 2019/20: £1000 towards church path repairs; £1283 being unused grant money repaid to grantor; £2220 being election costs; and £1140 being Fiskerton Parish Council's 50% contribution towards remedial drainage works at the allotme site (the other £1140 required came from Hodgson Trust as detailed in Box 3 above)</t>
  </si>
  <si>
    <t>Difference of £1.00 is within the allowed rounding errors tolerance</t>
  </si>
  <si>
    <t>A one off receipt of £1140 from Hodgson Trust in 2019/20 towards remedial drainage works at the allotment site</t>
  </si>
  <si>
    <t>March 2020 pay of £378.00 was made in April 2020 (due to issues with new clerk - who started in March 2020 - not being able to gain access to payment facilities straight away due to Covid and lockdown complications). A national pay rise plus a discretionary pay rise accounts for an additional £178.00, and the remaining amount is explained by overtime worked and extra hours spent on attending training.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</si>
</sst>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38" borderId="0" xfId="0" applyFill="1" applyAlignment="1">
      <alignment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3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90" zoomScaleNormal="90" zoomScalePageLayoutView="0" workbookViewId="0" topLeftCell="A22">
      <selection activeCell="N17" sqref="N17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.75">
      <c r="A2" s="29" t="s">
        <v>17</v>
      </c>
      <c r="B2" s="24"/>
      <c r="C2" s="36" t="s">
        <v>37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38</v>
      </c>
      <c r="C3" s="35"/>
      <c r="L3" s="9"/>
    </row>
    <row r="4" ht="14.25">
      <c r="A4" s="1" t="s">
        <v>35</v>
      </c>
    </row>
    <row r="5" spans="1:13" ht="99" customHeight="1">
      <c r="A5" s="47" t="s">
        <v>36</v>
      </c>
      <c r="B5" s="48"/>
      <c r="C5" s="48"/>
      <c r="D5" s="48"/>
      <c r="E5" s="48"/>
      <c r="F5" s="48"/>
      <c r="G5" s="48"/>
      <c r="H5" s="48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7" t="s">
        <v>39</v>
      </c>
      <c r="E8" s="27"/>
      <c r="F8" s="37" t="s">
        <v>40</v>
      </c>
      <c r="G8" s="37" t="s">
        <v>0</v>
      </c>
      <c r="H8" s="37" t="s">
        <v>0</v>
      </c>
      <c r="I8" s="37"/>
      <c r="J8" s="37"/>
      <c r="K8" s="37"/>
      <c r="L8" s="38" t="s">
        <v>15</v>
      </c>
      <c r="M8" s="10" t="s">
        <v>10</v>
      </c>
      <c r="N8" s="39" t="s">
        <v>33</v>
      </c>
    </row>
    <row r="9" spans="4:14" ht="15">
      <c r="D9" s="37" t="s">
        <v>1</v>
      </c>
      <c r="E9" s="27"/>
      <c r="F9" s="37" t="s">
        <v>1</v>
      </c>
      <c r="G9" s="37" t="s">
        <v>1</v>
      </c>
      <c r="H9" s="37" t="s">
        <v>14</v>
      </c>
      <c r="I9" s="37"/>
      <c r="J9" s="37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57004</v>
      </c>
      <c r="F11" s="8">
        <v>63090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 t="s">
        <v>56</v>
      </c>
    </row>
    <row r="12" spans="4:14" ht="15" thickBot="1">
      <c r="D12" s="5"/>
      <c r="F12" s="5"/>
      <c r="N12" s="23"/>
    </row>
    <row r="13" spans="1:14" ht="31.5" customHeight="1" thickBot="1">
      <c r="A13" s="44" t="s">
        <v>19</v>
      </c>
      <c r="B13" s="45"/>
      <c r="C13" s="46"/>
      <c r="D13" s="8">
        <v>23400</v>
      </c>
      <c r="F13" s="8">
        <v>23400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36" customHeight="1" thickBot="1">
      <c r="A15" s="42" t="s">
        <v>3</v>
      </c>
      <c r="B15" s="42"/>
      <c r="C15" s="42"/>
      <c r="D15" s="8">
        <v>4472</v>
      </c>
      <c r="F15" s="8">
        <v>3465</v>
      </c>
      <c r="G15" s="5">
        <f>F15-D15</f>
        <v>-1007</v>
      </c>
      <c r="H15" s="6">
        <f>IF((D15&gt;F15),(D15-F15)/D15,IF(D15&lt;F15,-(D15-F15)/D15,IF(D15=F15,0)))</f>
        <v>0.22517889087656529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tr">
        <f>IF((L15="YES")*AND(I15+J15&lt;1),"Explanation not required, difference less than £200"," ")</f>
        <v> </v>
      </c>
      <c r="N15" s="13" t="s">
        <v>57</v>
      </c>
    </row>
    <row r="16" spans="4:14" ht="23.25" customHeight="1" thickBot="1">
      <c r="D16" s="5"/>
      <c r="F16" s="5"/>
      <c r="G16" s="5"/>
      <c r="H16" s="6"/>
      <c r="K16" s="4"/>
      <c r="L16" s="4"/>
      <c r="N16" s="23"/>
    </row>
    <row r="17" spans="1:14" ht="79.5" customHeight="1" thickBot="1">
      <c r="A17" s="42" t="s">
        <v>4</v>
      </c>
      <c r="B17" s="42"/>
      <c r="C17" s="42"/>
      <c r="D17" s="8">
        <v>4715</v>
      </c>
      <c r="F17" s="8">
        <v>5950</v>
      </c>
      <c r="G17" s="5">
        <f>F17-D17</f>
        <v>1235</v>
      </c>
      <c r="H17" s="6">
        <f>IF((D17&gt;F17),(D17-F17)/D17,IF(D17&lt;F17,-(D17-F17)/D17,IF(D17=F17,0)))</f>
        <v>0.26193001060445387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IF((H17&lt;15%)*AND(G17&lt;100000),"NO","YES")</f>
        <v>YES</v>
      </c>
      <c r="M17" s="10" t="str">
        <f>IF((L17="YES")*AND(I17+J17&lt;1),"Explanation not required, difference less than £200"," ")</f>
        <v> </v>
      </c>
      <c r="N17" s="13" t="s">
        <v>58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2053</v>
      </c>
      <c r="F19" s="8">
        <v>2053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58.5" customHeight="1" thickBot="1">
      <c r="A21" s="42" t="s">
        <v>20</v>
      </c>
      <c r="B21" s="42"/>
      <c r="C21" s="42"/>
      <c r="D21" s="8">
        <v>15019</v>
      </c>
      <c r="F21" s="8">
        <v>10008</v>
      </c>
      <c r="G21" s="5">
        <f>F21-D21</f>
        <v>-5011</v>
      </c>
      <c r="H21" s="6">
        <f>IF((D21&gt;F21),(D21-F21)/D21,IF(D21&lt;F21,-(D21-F21)/D21,IF(D21=F21,0)))</f>
        <v>0.33364405086889937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tr">
        <f>IF((L21="YES")*AND(I21+J21&lt;1),"Explanation not required, difference less than £200"," ")</f>
        <v> </v>
      </c>
      <c r="N21" s="13" t="s">
        <v>55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63089</v>
      </c>
      <c r="F23" s="2">
        <f>F11+F13+F15-F17-F19-F21</f>
        <v>71944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 t="s">
        <v>41</v>
      </c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63090</v>
      </c>
      <c r="F26" s="8">
        <v>71944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74.25" customHeight="1" thickBot="1">
      <c r="A28" s="42" t="s">
        <v>8</v>
      </c>
      <c r="B28" s="42"/>
      <c r="C28" s="42"/>
      <c r="D28" s="8">
        <v>51958</v>
      </c>
      <c r="F28" s="8">
        <v>44164</v>
      </c>
      <c r="G28" s="5">
        <f>F28-D28</f>
        <v>-7794</v>
      </c>
      <c r="H28" s="6">
        <f>IF((D28&gt;F28),(D28-F28)/D28,IF(D28&lt;F28,-(D28-F28)/D28,IF(D28=F28,0)))</f>
        <v>0.15000577389429925</v>
      </c>
      <c r="I28" s="3">
        <f>IF(D28-F28&lt;200,0,IF(D28-F28&gt;200,1,IF(D28-F28=200,1)))</f>
        <v>1</v>
      </c>
      <c r="J28" s="3">
        <f>IF(F28-D28&lt;200,0,IF(F28-D28&gt;200,1,IF(F28-D28=200,1)))</f>
        <v>0</v>
      </c>
      <c r="K28" s="4">
        <f>IF(H28&lt;0.15,0,IF(H28&gt;0.15,1,IF(H28=0.15,1)))</f>
        <v>1</v>
      </c>
      <c r="L28" s="4" t="str">
        <f>IF((H28&lt;15%)*AND(G28&lt;100000),"NO","YES")</f>
        <v>YES</v>
      </c>
      <c r="M28" s="10" t="str">
        <f>IF((L28="YES")*AND(I28+J28&lt;1),"Explanation not required, difference less than £200"," ")</f>
        <v> </v>
      </c>
      <c r="N28" s="13" t="s">
        <v>54</v>
      </c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14247</v>
      </c>
      <c r="F30" s="8">
        <v>12848</v>
      </c>
      <c r="G30" s="5">
        <f>F30-D30</f>
        <v>-1399</v>
      </c>
      <c r="H30" s="6">
        <f>IF((D30&gt;F30),(D30-F30)/D30,IF(D30&lt;F30,-(D30-F30)/D30,IF(D30=F30,0)))</f>
        <v>0.09819611146206218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18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7">
      <selection activeCell="L14" sqref="L14"/>
    </sheetView>
  </sheetViews>
  <sheetFormatPr defaultColWidth="9.140625" defaultRowHeight="15"/>
  <cols>
    <col min="4" max="4" width="26.8515625" style="0" customWidth="1"/>
    <col min="5" max="5" width="17.140625" style="0" customWidth="1"/>
    <col min="6" max="6" width="17.7109375" style="0" customWidth="1"/>
  </cols>
  <sheetData>
    <row r="1" ht="15.75" customHeight="1">
      <c r="A1" s="32" t="s">
        <v>21</v>
      </c>
    </row>
    <row r="2" ht="15.75" customHeight="1">
      <c r="A2" s="40" t="s">
        <v>34</v>
      </c>
    </row>
    <row r="3" ht="15">
      <c r="A3" t="s">
        <v>22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23</v>
      </c>
    </row>
    <row r="7" spans="2:5" ht="15">
      <c r="B7" s="34" t="s">
        <v>26</v>
      </c>
      <c r="D7" s="34" t="s">
        <v>44</v>
      </c>
      <c r="E7">
        <v>4235</v>
      </c>
    </row>
    <row r="8" spans="2:5" ht="15" customHeight="1">
      <c r="B8" s="34" t="s">
        <v>27</v>
      </c>
      <c r="D8" s="41" t="s">
        <v>42</v>
      </c>
      <c r="E8">
        <v>639</v>
      </c>
    </row>
    <row r="9" spans="2:5" ht="15">
      <c r="B9" s="34" t="s">
        <v>28</v>
      </c>
      <c r="D9" s="34" t="s">
        <v>52</v>
      </c>
      <c r="E9">
        <v>3000</v>
      </c>
    </row>
    <row r="10" spans="2:5" ht="15">
      <c r="B10" s="34" t="s">
        <v>29</v>
      </c>
      <c r="D10" s="34" t="s">
        <v>43</v>
      </c>
      <c r="E10">
        <v>648</v>
      </c>
    </row>
    <row r="11" spans="2:5" ht="15">
      <c r="B11" s="34" t="s">
        <v>30</v>
      </c>
      <c r="D11" s="34" t="s">
        <v>45</v>
      </c>
      <c r="E11">
        <v>557</v>
      </c>
    </row>
    <row r="12" spans="2:5" ht="15">
      <c r="B12" s="34" t="s">
        <v>31</v>
      </c>
      <c r="D12" s="34" t="s">
        <v>46</v>
      </c>
      <c r="E12">
        <v>1590</v>
      </c>
    </row>
    <row r="13" spans="2:5" ht="30">
      <c r="B13" s="34" t="s">
        <v>32</v>
      </c>
      <c r="D13" s="41" t="s">
        <v>47</v>
      </c>
      <c r="E13">
        <v>1283</v>
      </c>
    </row>
    <row r="14" spans="2:5" ht="15">
      <c r="B14" s="34"/>
      <c r="D14" s="34" t="s">
        <v>48</v>
      </c>
      <c r="E14">
        <v>833</v>
      </c>
    </row>
    <row r="15" spans="2:5" ht="15">
      <c r="B15" s="34"/>
      <c r="D15" s="34" t="s">
        <v>49</v>
      </c>
      <c r="E15">
        <v>8000</v>
      </c>
    </row>
    <row r="16" spans="2:5" ht="30">
      <c r="B16" s="34"/>
      <c r="D16" s="41" t="s">
        <v>53</v>
      </c>
      <c r="E16">
        <v>16900</v>
      </c>
    </row>
    <row r="17" spans="2:5" ht="30">
      <c r="B17" s="34"/>
      <c r="D17" s="41" t="s">
        <v>50</v>
      </c>
      <c r="E17">
        <v>17000</v>
      </c>
    </row>
    <row r="18" spans="2:5" ht="15">
      <c r="B18" s="34"/>
      <c r="D18" s="34" t="s">
        <v>51</v>
      </c>
      <c r="E18">
        <v>4500</v>
      </c>
    </row>
    <row r="19" ht="15">
      <c r="E19" s="33">
        <f>SUM(E7:E18)</f>
        <v>59185</v>
      </c>
    </row>
    <row r="21" spans="1:5" ht="15">
      <c r="A21" s="31" t="s">
        <v>24</v>
      </c>
      <c r="D21" s="34"/>
      <c r="E21">
        <v>12759</v>
      </c>
    </row>
    <row r="22" ht="15">
      <c r="E22" s="33">
        <f>D21</f>
        <v>0</v>
      </c>
    </row>
    <row r="23" spans="1:6" ht="15">
      <c r="A23" s="31" t="s">
        <v>25</v>
      </c>
      <c r="E23">
        <f>SUM(E19:E21)</f>
        <v>71944</v>
      </c>
      <c r="F23">
        <v>71944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Asus</cp:lastModifiedBy>
  <cp:lastPrinted>2021-04-26T11:13:50Z</cp:lastPrinted>
  <dcterms:created xsi:type="dcterms:W3CDTF">2012-07-11T10:01:28Z</dcterms:created>
  <dcterms:modified xsi:type="dcterms:W3CDTF">2021-05-14T09:41:02Z</dcterms:modified>
  <cp:category/>
  <cp:version/>
  <cp:contentType/>
  <cp:contentStatus/>
</cp:coreProperties>
</file>